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<sst xmlns="http://schemas.openxmlformats.org/spreadsheetml/2006/main" count="35" uniqueCount="35">
  <si>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</si>
  <si>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</si>
  <si>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</si>
  <si>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</si>
  <si>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</si>
  <si>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</si>
  <si>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</si>
  <si>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</si>
  <si>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</si>
  <si>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</si>
  <si>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</si>
  <si>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</si>
  <si>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</si>
  <si>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</si>
  <si>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</si>
  <si>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</si>
  <si>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</si>
  <si>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</si>
  <si>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</si>
  <si>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</si>
  <si>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</si>
  <si>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</si>
  <si>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</si>
  <si>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</si>
  <si>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</si>
  <si>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</si>
  <si>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</si>
  <si>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2236,00 - ремонт стояка канализации кв. 18.</t>
  </si>
  <si>
    <t>2215,00 - ремонт трубопровода ливневой канаплизации (чердак, по кв. 72).</t>
  </si>
  <si>
    <t>9653,00 - ремонт трубопровода канализации в подвале.                                                          10982,00 - ремонт узла ввода ГВС в подвале 5 подъезда.                                                            16610,00 - ремонт запорной арматуры на трубопроводе ГВС в подвале.</t>
  </si>
  <si>
    <t>849,00 - замена эл.ламп в МОП 1 подъезд, 3 этаж.</t>
  </si>
  <si>
    <t>2231,00 - установка манометров и термометров в тепловрм узле 1-5 подъездов.                                                                                    550,00 - замена шарового крана на трубопроводе ХВС в подвале 4ого подъезда.                                                                            3830,00 - ремонт электроосвещения в подвале 1,2 под.</t>
  </si>
  <si>
    <t>2975,00 - дезинсекция.                                                         2231,25 - дератизация.</t>
  </si>
  <si>
    <t xml:space="preserve">65730,00 - установка скамеек со спинкой на придомовой территории (7 шт.).                                     581,00 - замена шарового крана на трубопроводе отопления в подвале.      </t>
  </si>
  <si>
    <t>1309,00 - замена вентиля (узел учета ГВС).                                                                         55185,00 - изготовление и установка ограждений.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</si>
</sst>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2">
      <selection activeCell="I23" sqref="I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2119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д.52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9745.09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26993.8993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1237310.47</v>
      </c>
    </row>
    <row r="12" spans="1:5" ht="31.5">
      <c r="A12" s="3">
        <v>1</v>
      </c>
      <c r="B12" s="12" t="s">
        <v>4</v>
      </c>
      <c r="C12" s="8">
        <f>VLOOKUP(A1,'[1]2020'!$A$1:$AH$101,5,0)</f>
        <v>26861.99</v>
      </c>
      <c r="D12" s="8">
        <f>VLOOKUP(A1,'[1]2020'!$A$1:$AH$101,18,0)</f>
        <v>2236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VLOOKUP(A1,'[1]2020'!$A$1:$AH$101,6,0)</f>
        <v>20964.78</v>
      </c>
      <c r="D13" s="8">
        <f>VLOOKUP(A1,'[1]2020'!$A$1:$AH$101,19,0)</f>
        <v>2215</v>
      </c>
      <c r="E13" s="10" t="s">
        <v>28</v>
      </c>
    </row>
    <row r="14" spans="1:5" ht="95.25" customHeight="1">
      <c r="A14" s="3">
        <v>3</v>
      </c>
      <c r="B14" s="12" t="s">
        <v>6</v>
      </c>
      <c r="C14" s="8">
        <f>VLOOKUP(A1,'[1]2020'!$A$1:$AH$101,7,0)</f>
        <v>23902.86</v>
      </c>
      <c r="D14" s="8">
        <f>VLOOKUP(A1,'[1]2020'!$A$1:$AH$101,20,0)</f>
        <v>37245</v>
      </c>
      <c r="E14" s="10" t="s">
        <v>29</v>
      </c>
    </row>
    <row r="15" spans="1:5" ht="31.5">
      <c r="A15" s="3">
        <v>4</v>
      </c>
      <c r="B15" s="12" t="s">
        <v>7</v>
      </c>
      <c r="C15" s="8">
        <f>VLOOKUP(A1,'[1]2020'!$A$1:$AH$101,8,0)</f>
        <v>24034.55</v>
      </c>
      <c r="D15" s="8">
        <f>VLOOKUP(A1,'[1]2020'!$A$1:$AH$101,21,0)</f>
        <v>849</v>
      </c>
      <c r="E15" s="10" t="s">
        <v>30</v>
      </c>
    </row>
    <row r="16" spans="1:5" ht="15.75">
      <c r="A16" s="3">
        <v>5</v>
      </c>
      <c r="B16" s="12" t="s">
        <v>8</v>
      </c>
      <c r="C16" s="8">
        <f>VLOOKUP(A1,'[1]2020'!$A$1:$AH$101,9,0)</f>
        <v>31994</v>
      </c>
      <c r="D16" s="8">
        <f>VLOOKUP(A1,'[1]2020'!$A$1:$AH$101,22,0)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VLOOKUP(A1,'[1]2020'!$A$1:$AH$101,10,0)</f>
        <v>21693.94</v>
      </c>
      <c r="D17" s="8">
        <f>VLOOKUP(A1,'[1]2020'!$A$1:$AH$101,23,0)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VLOOKUP(A1,'[1]2020'!$A$1:$AH$101,11,0)</f>
        <v>23236.3</v>
      </c>
      <c r="D18" s="8">
        <f>VLOOKUP(A1,'[1]2020'!$A$1:$AH$101,24,0)</f>
        <v>0</v>
      </c>
      <c r="E18" s="10"/>
    </row>
    <row r="19" spans="1:5" ht="126">
      <c r="A19" s="3">
        <v>8</v>
      </c>
      <c r="B19" s="12" t="s">
        <v>11</v>
      </c>
      <c r="C19" s="8">
        <f>VLOOKUP(A1,'[1]2020'!$A$1:$AH$101,12,0)</f>
        <v>24753.7</v>
      </c>
      <c r="D19" s="8">
        <f>VLOOKUP(A1,'[1]2020'!$A$1:$AH$102,25,0)</f>
        <v>6611</v>
      </c>
      <c r="E19" s="10" t="s">
        <v>31</v>
      </c>
    </row>
    <row r="20" spans="1:5" ht="31.5">
      <c r="A20" s="3">
        <v>9</v>
      </c>
      <c r="B20" s="12" t="s">
        <v>12</v>
      </c>
      <c r="C20" s="8">
        <f>VLOOKUP(A1,'[1]2020'!$A$1:$AH$101,13,0)</f>
        <v>25336.58</v>
      </c>
      <c r="D20" s="8">
        <f>VLOOKUP(A1,'[1]2020'!$A$1:$AH$101,26,0)</f>
        <v>5206.25</v>
      </c>
      <c r="E20" s="10" t="s">
        <v>32</v>
      </c>
    </row>
    <row r="21" spans="1:5" ht="65.25" customHeight="1">
      <c r="A21" s="3">
        <v>10</v>
      </c>
      <c r="B21" s="4" t="s">
        <v>13</v>
      </c>
      <c r="C21" s="8">
        <f>VLOOKUP(A1,'[1]2020'!$A$1:$AH$101,14,0)</f>
        <v>28068.47</v>
      </c>
      <c r="D21" s="8">
        <f>VLOOKUP(A1,'[1]2020'!$A$1:$AH$101,27,0)</f>
        <v>66311</v>
      </c>
      <c r="E21" s="10" t="s">
        <v>33</v>
      </c>
    </row>
    <row r="22" spans="1:5" ht="64.5" customHeight="1">
      <c r="A22" s="3">
        <v>11</v>
      </c>
      <c r="B22" s="12" t="s">
        <v>14</v>
      </c>
      <c r="C22" s="8">
        <f>VLOOKUP(A1,'[1]2020'!$A$1:$AH$101,15,0)</f>
        <v>22048.73</v>
      </c>
      <c r="D22" s="8">
        <f>VLOOKUP(A1,'[1]2020'!$A$1:$AH$101,28,0)</f>
        <v>56494</v>
      </c>
      <c r="E22" s="10" t="s">
        <v>34</v>
      </c>
    </row>
    <row r="23" spans="1:5" ht="17.25" customHeight="1">
      <c r="A23" s="3">
        <v>12</v>
      </c>
      <c r="B23" s="12" t="s">
        <v>15</v>
      </c>
      <c r="C23" s="8">
        <f>VLOOKUP(A1,'[1]2020'!$A$1:$AH$101,16,0)</f>
        <v>30861.49</v>
      </c>
      <c r="D23" s="8">
        <f>VLOOKUP(A1,'[1]2020'!$A$1:$AH$101,29,0)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303757.39</v>
      </c>
      <c r="D24" s="9">
        <f>SUM(D12:D23)</f>
        <v>177167.25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1363900.6099999999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2021-03-03T08:38:49Z</dcterms:modified>
  <cp:category/>
  <cp:version/>
  <cp:contentType/>
  <cp:contentStatus/>
</cp:coreProperties>
</file>